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nheter\LG.HVK\Ekonomi HVK\Ersättning\"/>
    </mc:Choice>
  </mc:AlternateContent>
  <xr:revisionPtr revIDLastSave="0" documentId="13_ncr:1_{A0E82F7A-5BFF-4A30-8B5B-7D0FAF113DF0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2025_1" sheetId="1" state="hidden" r:id="rId1"/>
    <sheet name="2026.1" sheetId="8" state="hidden" r:id="rId2"/>
    <sheet name="2026" sheetId="9" r:id="rId3"/>
    <sheet name="2025" sheetId="7" state="hidden" r:id="rId4"/>
    <sheet name="2023" sheetId="6" state="hidden" r:id="rId5"/>
    <sheet name="2021" sheetId="5" state="hidden" r:id="rId6"/>
    <sheet name="2020" sheetId="4" state="hidden" r:id="rId7"/>
    <sheet name="2019" sheetId="3" state="hidden" r:id="rId8"/>
    <sheet name="2018" sheetId="2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8" l="1"/>
  <c r="D31" i="8"/>
  <c r="G21" i="8"/>
  <c r="D21" i="8"/>
  <c r="G20" i="8"/>
  <c r="D20" i="8"/>
  <c r="G31" i="7"/>
  <c r="D31" i="7"/>
  <c r="G21" i="7"/>
  <c r="G20" i="7"/>
  <c r="D21" i="7"/>
  <c r="D20" i="7"/>
  <c r="G31" i="6" l="1"/>
  <c r="D31" i="6"/>
  <c r="G21" i="6"/>
  <c r="G20" i="6"/>
  <c r="D21" i="6"/>
  <c r="D20" i="6"/>
  <c r="G31" i="5" l="1"/>
  <c r="D31" i="5"/>
  <c r="D21" i="5"/>
  <c r="G21" i="5"/>
  <c r="G20" i="5"/>
  <c r="D20" i="5"/>
  <c r="G31" i="4" l="1"/>
  <c r="D31" i="4"/>
  <c r="G21" i="4"/>
  <c r="G20" i="4"/>
  <c r="D21" i="4"/>
  <c r="D20" i="4"/>
  <c r="G31" i="3" l="1"/>
  <c r="D31" i="3"/>
  <c r="G21" i="3"/>
  <c r="G20" i="3"/>
  <c r="D21" i="3"/>
  <c r="D20" i="3"/>
  <c r="G31" i="2" l="1"/>
  <c r="D31" i="2"/>
  <c r="G21" i="2"/>
  <c r="D21" i="2"/>
  <c r="G20" i="2"/>
  <c r="D20" i="2"/>
</calcChain>
</file>

<file path=xl/sharedStrings.xml><?xml version="1.0" encoding="utf-8"?>
<sst xmlns="http://schemas.openxmlformats.org/spreadsheetml/2006/main" count="197" uniqueCount="32">
  <si>
    <t>Ersättning per timme för jour och beredskap</t>
  </si>
  <si>
    <t>Bundenhet</t>
  </si>
  <si>
    <t>Kl. 17.00 fredag</t>
  </si>
  <si>
    <t>Annan tid</t>
  </si>
  <si>
    <t>till 07.00 måndag</t>
  </si>
  <si>
    <t>samt 07.00 dag före</t>
  </si>
  <si>
    <t xml:space="preserve">helgdag till 07.00 </t>
  </si>
  <si>
    <t>dag efter helgdag</t>
  </si>
  <si>
    <t>Jour</t>
  </si>
  <si>
    <t xml:space="preserve">Beredskap </t>
  </si>
  <si>
    <t>Arbetad tid</t>
  </si>
  <si>
    <t>till 07.00 måndag,</t>
  </si>
  <si>
    <t>Kl. 21.00 till 07.00</t>
  </si>
  <si>
    <t xml:space="preserve">vardagar, samt </t>
  </si>
  <si>
    <t>helgdagar och dag före</t>
  </si>
  <si>
    <t>helgdagar 07.00-21.00</t>
  </si>
  <si>
    <t>Prislista 2018</t>
  </si>
  <si>
    <t>Uppräkning</t>
  </si>
  <si>
    <t xml:space="preserve">MailMalin Josefsson </t>
  </si>
  <si>
    <t>Uppräkning 2,7%</t>
  </si>
  <si>
    <t>Prislista 2019</t>
  </si>
  <si>
    <t>Mailat Malin Josefsson för att få rätt på uppräkningen men inget klart, tog samma som Hälsoval 2,4%</t>
  </si>
  <si>
    <t>Mailat Malin Josefsson enligt henne 2,05% uppräkning.</t>
  </si>
  <si>
    <t>Prislista 2021</t>
  </si>
  <si>
    <r>
      <t xml:space="preserve">Utifrån samma resonemang som tidigare så kan ni räkna upp dem med 2,3% vilket var läkarnas utfall på 2021 års lönerevision </t>
    </r>
    <r>
      <rPr>
        <sz val="11"/>
        <color rgb="FF1F497D"/>
        <rFont val="Wingdings"/>
        <charset val="2"/>
      </rPr>
      <t>J</t>
    </r>
  </si>
  <si>
    <r>
      <t xml:space="preserve">Mail från Malin Josefsson - 2022 års utfall för läkarna var 1,83% så då blir det vad vi får utgå ifrån denna gång </t>
    </r>
    <r>
      <rPr>
        <sz val="11"/>
        <color rgb="FF1F497D"/>
        <rFont val="Wingdings"/>
        <charset val="2"/>
      </rPr>
      <t>J</t>
    </r>
  </si>
  <si>
    <t>Prislista 2023</t>
  </si>
  <si>
    <t xml:space="preserve">Mail från Malin Josefsson Uppräkning för 2024 borde då bli 4,4% då vi landade där på totalen för läkarna i 2023 års löneöversyn. </t>
  </si>
  <si>
    <t>Prislista 2024</t>
  </si>
  <si>
    <t>Mail från Malin Josefsson Vi landade på 3,3% 2024 på totalen för läkarna så du kan utgå från det i uppräkningen.</t>
  </si>
  <si>
    <t>Prislista 2025</t>
  </si>
  <si>
    <t>Prislista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</si>
</sst>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26"/>
      <name val="Arial"/>
      <family val="2"/>
    </font>
    <font>
      <sz val="26"/>
      <color indexed="10"/>
      <name val="Arial"/>
      <family val="2"/>
    </font>
    <font>
      <sz val="22"/>
      <name val="Arial"/>
      <family val="2"/>
    </font>
    <font>
      <u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22"/>
      <name val="Arial"/>
      <family val="2"/>
    </font>
    <font>
      <sz val="14"/>
      <color indexed="22"/>
      <name val="Arial"/>
      <family val="2"/>
    </font>
    <font>
      <i/>
      <sz val="12"/>
      <color indexed="22"/>
      <name val="Arial"/>
      <family val="2"/>
    </font>
    <font>
      <sz val="16"/>
      <color indexed="22"/>
      <name val="Arial"/>
      <family val="2"/>
    </font>
    <font>
      <sz val="11"/>
      <color rgb="FF1F497D"/>
      <name val="Calibri"/>
      <family val="2"/>
      <scheme val="minor"/>
    </font>
    <font>
      <sz val="11"/>
      <color rgb="FF1F497D"/>
      <name val="Wingdings"/>
      <charset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2" fontId="0" fillId="0" borderId="0" xfId="0" applyNumberForma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2" fontId="12" fillId="0" borderId="0" xfId="0" applyNumberFormat="1" applyFont="1"/>
    <xf numFmtId="164" fontId="11" fillId="0" borderId="0" xfId="1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15" fillId="0" borderId="0" xfId="0" applyNumberFormat="1" applyFont="1"/>
    <xf numFmtId="164" fontId="13" fillId="0" borderId="0" xfId="1" applyNumberFormat="1" applyFont="1"/>
    <xf numFmtId="3" fontId="14" fillId="0" borderId="0" xfId="0" applyNumberFormat="1" applyFont="1"/>
    <xf numFmtId="0" fontId="16" fillId="0" borderId="0" xfId="0" applyFont="1"/>
    <xf numFmtId="165" fontId="11" fillId="0" borderId="0" xfId="0" applyNumberFormat="1" applyFont="1"/>
    <xf numFmtId="1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right"/>
    </xf>
    <xf numFmtId="164" fontId="10" fillId="0" borderId="0" xfId="0" applyNumberFormat="1" applyFont="1"/>
    <xf numFmtId="0" fontId="17" fillId="0" borderId="0" xfId="0" applyFont="1"/>
    <xf numFmtId="0" fontId="17" fillId="0" borderId="0" xfId="0" applyFont="1" applyAlignment="1">
      <alignment vertical="center"/>
    </xf>
    <xf numFmtId="10" fontId="19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7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3" name="Bildobjekt 2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3</xdr:col>
      <xdr:colOff>548640</xdr:colOff>
      <xdr:row>4</xdr:row>
      <xdr:rowOff>65312</xdr:rowOff>
    </xdr:to>
    <xdr:pic>
      <xdr:nvPicPr>
        <xdr:cNvPr id="4" name="Bild 4" descr="Koncernlogotyp_svart_word">
          <a:extLst>
            <a:ext uri="{FF2B5EF4-FFF2-40B4-BE49-F238E27FC236}">
              <a16:creationId xmlns:a16="http://schemas.microsoft.com/office/drawing/2014/main" id="{31D253CA-2AE4-2604-1168-20DD51C5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21920"/>
          <a:ext cx="2286000" cy="674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3</xdr:col>
      <xdr:colOff>548640</xdr:colOff>
      <xdr:row>4</xdr:row>
      <xdr:rowOff>65312</xdr:rowOff>
    </xdr:to>
    <xdr:pic>
      <xdr:nvPicPr>
        <xdr:cNvPr id="2" name="Bild 4" descr="Koncernlogotyp_svart_word">
          <a:extLst>
            <a:ext uri="{FF2B5EF4-FFF2-40B4-BE49-F238E27FC236}">
              <a16:creationId xmlns:a16="http://schemas.microsoft.com/office/drawing/2014/main" id="{BACDBE53-2F45-4B89-B941-1D5901F41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21920"/>
          <a:ext cx="2286000" cy="674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5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76201</xdr:colOff>
      <xdr:row>3</xdr:row>
      <xdr:rowOff>3595</xdr:rowOff>
    </xdr:to>
    <xdr:pic>
      <xdr:nvPicPr>
        <xdr:cNvPr id="2" name="Bildobjekt 1" descr="http://www.lg.se/globalassets/om_regionen/varumarkeswebben/logotyp/koncernlogotyp_region/koncernlogotyp_farg/koncernlogotyp_farg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0" cy="57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opLeftCell="A5" workbookViewId="0">
      <selection activeCell="I18" sqref="I18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3" x14ac:dyDescent="0.3">
      <c r="J1" s="1"/>
      <c r="K1" s="1"/>
    </row>
    <row r="2" spans="1:13" x14ac:dyDescent="0.3">
      <c r="J2" s="2"/>
      <c r="K2" s="3"/>
      <c r="L2" s="3"/>
      <c r="M2" s="3"/>
    </row>
    <row r="3" spans="1:13" x14ac:dyDescent="0.3">
      <c r="H3" s="30"/>
      <c r="J3" s="2"/>
      <c r="K3" s="4"/>
      <c r="L3" s="2"/>
      <c r="M3" s="4"/>
    </row>
    <row r="7" spans="1:13" ht="32.4" x14ac:dyDescent="0.55000000000000004">
      <c r="A7" s="5" t="s">
        <v>30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v>655.95499999999993</v>
      </c>
      <c r="E20" s="12"/>
      <c r="F20" s="18">
        <v>0.25</v>
      </c>
      <c r="G20" s="17">
        <v>327.46099999999996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v>459.68499999999995</v>
      </c>
      <c r="E21" s="12"/>
      <c r="F21" s="18">
        <v>0.15</v>
      </c>
      <c r="G21" s="17">
        <v>197.303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v>1998.8549999999998</v>
      </c>
      <c r="E31" s="12"/>
      <c r="F31" s="25">
        <v>1</v>
      </c>
      <c r="G31" s="17">
        <v>999.94399999999996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5DCA-CE83-45CF-B070-D3CF2056DB65}">
  <dimension ref="A1:M47"/>
  <sheetViews>
    <sheetView topLeftCell="A11" workbookViewId="0">
      <selection activeCell="I18" sqref="I18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  <col min="12" max="12" width="10" bestFit="1" customWidth="1"/>
  </cols>
  <sheetData>
    <row r="1" spans="1:13" x14ac:dyDescent="0.3">
      <c r="J1" s="1"/>
      <c r="K1" s="1"/>
    </row>
    <row r="2" spans="1:13" x14ac:dyDescent="0.3">
      <c r="J2" s="2"/>
      <c r="K2" s="3"/>
      <c r="L2" s="3"/>
      <c r="M2" s="3"/>
    </row>
    <row r="3" spans="1:13" x14ac:dyDescent="0.3">
      <c r="H3" s="30"/>
      <c r="J3" s="2"/>
      <c r="K3" s="4"/>
      <c r="L3" s="2"/>
      <c r="M3" s="4"/>
    </row>
    <row r="7" spans="1:13" ht="32.4" x14ac:dyDescent="0.55000000000000004">
      <c r="A7" s="5" t="s">
        <v>31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'2025_1'!D20*103.4%</f>
        <v>678.2574699999999</v>
      </c>
      <c r="E20" s="12"/>
      <c r="F20" s="18">
        <v>0.25</v>
      </c>
      <c r="G20" s="17">
        <f>'2025_1'!G20*103.4%</f>
        <v>338.59467399999994</v>
      </c>
      <c r="H20" s="13"/>
      <c r="I20" s="29"/>
      <c r="J20" s="29"/>
      <c r="K20" s="29"/>
      <c r="L20" s="29"/>
      <c r="M20" s="29"/>
    </row>
    <row r="21" spans="1:13" ht="20.399999999999999" x14ac:dyDescent="0.35">
      <c r="A21" s="15" t="s">
        <v>9</v>
      </c>
      <c r="B21" s="12"/>
      <c r="C21" s="18">
        <v>0.35</v>
      </c>
      <c r="D21" s="17">
        <f>'2025_1'!D21*103.4%</f>
        <v>475.31428999999997</v>
      </c>
      <c r="E21" s="12"/>
      <c r="F21" s="18">
        <v>0.15</v>
      </c>
      <c r="G21" s="17">
        <f>'2025_1'!G21*103.4%</f>
        <v>204.011302</v>
      </c>
      <c r="H21" s="13"/>
      <c r="I21" s="29"/>
      <c r="J21" s="29"/>
      <c r="K21" s="29"/>
      <c r="L21" s="29"/>
      <c r="M21" s="29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9"/>
      <c r="J22" s="29"/>
      <c r="K22" s="29"/>
      <c r="L22" s="29"/>
      <c r="M22" s="29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29"/>
      <c r="J23" s="29"/>
      <c r="K23" s="29"/>
      <c r="L23" s="29"/>
      <c r="M23" s="29"/>
    </row>
    <row r="24" spans="1:13" ht="20.399999999999999" x14ac:dyDescent="0.35">
      <c r="A24" s="8" t="s">
        <v>10</v>
      </c>
      <c r="D24" s="9" t="s">
        <v>2</v>
      </c>
      <c r="G24" s="10" t="s">
        <v>3</v>
      </c>
      <c r="H24" s="11"/>
      <c r="I24" s="29"/>
      <c r="J24" s="29"/>
      <c r="K24" s="29"/>
      <c r="L24" s="29"/>
      <c r="M24" s="29"/>
    </row>
    <row r="25" spans="1:13" ht="20.399999999999999" x14ac:dyDescent="0.35">
      <c r="A25" s="12"/>
      <c r="D25" s="9" t="s">
        <v>11</v>
      </c>
      <c r="H25" s="11"/>
      <c r="I25" s="29"/>
      <c r="J25" s="29"/>
      <c r="K25" s="29"/>
      <c r="L25" s="29"/>
      <c r="M25" s="29"/>
    </row>
    <row r="26" spans="1:13" ht="20.399999999999999" x14ac:dyDescent="0.35">
      <c r="A26" s="12"/>
      <c r="D26" s="9" t="s">
        <v>12</v>
      </c>
      <c r="H26" s="11"/>
      <c r="I26" s="29"/>
      <c r="J26" s="29"/>
      <c r="K26" s="29"/>
      <c r="L26" s="29"/>
      <c r="M26" s="29"/>
    </row>
    <row r="27" spans="1:13" ht="20.399999999999999" x14ac:dyDescent="0.35">
      <c r="A27" s="12"/>
      <c r="D27" s="9" t="s">
        <v>13</v>
      </c>
      <c r="H27" s="11"/>
      <c r="I27" s="29"/>
      <c r="J27" s="29"/>
      <c r="K27" s="29"/>
      <c r="L27" s="29"/>
      <c r="M27" s="29"/>
    </row>
    <row r="28" spans="1:13" ht="20.399999999999999" x14ac:dyDescent="0.35">
      <c r="A28" s="12"/>
      <c r="D28" s="9" t="s">
        <v>14</v>
      </c>
      <c r="H28" s="11"/>
      <c r="I28" s="29"/>
      <c r="J28" s="29"/>
      <c r="K28" s="29"/>
      <c r="L28" s="29"/>
      <c r="M28" s="29"/>
    </row>
    <row r="29" spans="1:13" ht="20.399999999999999" x14ac:dyDescent="0.35">
      <c r="A29" s="12"/>
      <c r="D29" s="10" t="s">
        <v>15</v>
      </c>
      <c r="H29" s="11"/>
      <c r="I29" s="29"/>
      <c r="J29" s="29"/>
      <c r="K29" s="29"/>
      <c r="L29" s="29"/>
      <c r="M29" s="29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29"/>
      <c r="J30" s="29"/>
      <c r="K30" s="29"/>
      <c r="L30" s="29"/>
      <c r="M30" s="29"/>
    </row>
    <row r="31" spans="1:13" ht="20.399999999999999" x14ac:dyDescent="0.35">
      <c r="A31" s="15" t="s">
        <v>10</v>
      </c>
      <c r="B31" s="12"/>
      <c r="C31" s="25">
        <v>2</v>
      </c>
      <c r="D31" s="17">
        <f>'2025_1'!D31*103.4%</f>
        <v>2066.8160699999999</v>
      </c>
      <c r="E31" s="12"/>
      <c r="F31" s="25">
        <v>1</v>
      </c>
      <c r="G31" s="17">
        <f>'2025_1'!G31*103.4%</f>
        <v>1033.942096</v>
      </c>
      <c r="H31" s="13"/>
      <c r="I31" s="29"/>
      <c r="J31" s="29"/>
      <c r="K31" s="29"/>
      <c r="L31" s="29"/>
      <c r="M31" s="29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29"/>
      <c r="J32" s="29"/>
      <c r="K32" s="29"/>
      <c r="L32" s="29"/>
      <c r="M32" s="29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29"/>
      <c r="J33" s="29"/>
      <c r="K33" s="29"/>
      <c r="L33" s="29"/>
      <c r="M33" s="29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29"/>
      <c r="J34" s="29"/>
      <c r="K34" s="29"/>
      <c r="L34" s="29"/>
      <c r="M34" s="29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29"/>
      <c r="J35" s="29"/>
      <c r="K35" s="29"/>
      <c r="L35" s="29"/>
      <c r="M35" s="29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29"/>
      <c r="J36" s="29"/>
      <c r="K36" s="29"/>
      <c r="L36" s="29"/>
      <c r="M36" s="29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29"/>
      <c r="J37" s="29"/>
      <c r="K37" s="29"/>
      <c r="L37" s="29"/>
      <c r="M37" s="29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29"/>
      <c r="J38" s="29"/>
      <c r="K38" s="29"/>
      <c r="L38" s="29"/>
      <c r="M38" s="29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29"/>
      <c r="J39" s="29"/>
      <c r="K39" s="29"/>
      <c r="L39" s="29"/>
      <c r="M39" s="29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29"/>
      <c r="J40" s="29"/>
      <c r="K40" s="29"/>
      <c r="L40" s="29"/>
      <c r="M40" s="29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29"/>
      <c r="J41" s="29"/>
      <c r="K41" s="29"/>
      <c r="L41" s="29"/>
      <c r="M41" s="29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7418-67C6-468E-9D14-2DD4C35D267B}">
  <dimension ref="A1:M47"/>
  <sheetViews>
    <sheetView tabSelected="1" workbookViewId="0">
      <selection activeCell="H36" sqref="H36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  <col min="12" max="12" width="10" bestFit="1" customWidth="1"/>
  </cols>
  <sheetData>
    <row r="1" spans="1:13" x14ac:dyDescent="0.3">
      <c r="J1" s="1"/>
      <c r="K1" s="1"/>
    </row>
    <row r="2" spans="1:13" x14ac:dyDescent="0.3">
      <c r="J2" s="2"/>
      <c r="K2" s="3"/>
      <c r="L2" s="3"/>
      <c r="M2" s="3"/>
    </row>
    <row r="3" spans="1:13" x14ac:dyDescent="0.3">
      <c r="H3" s="30"/>
      <c r="J3" s="2"/>
      <c r="K3" s="4"/>
      <c r="L3" s="2"/>
      <c r="M3" s="4"/>
    </row>
    <row r="7" spans="1:13" ht="32.4" x14ac:dyDescent="0.55000000000000004">
      <c r="A7" s="5" t="s">
        <v>31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v>678.2574699999999</v>
      </c>
      <c r="E20" s="12"/>
      <c r="F20" s="18">
        <v>0.25</v>
      </c>
      <c r="G20" s="17">
        <v>338.59467399999994</v>
      </c>
      <c r="H20" s="13"/>
      <c r="I20" s="29"/>
      <c r="J20" s="29"/>
      <c r="K20" s="29"/>
      <c r="L20" s="29"/>
      <c r="M20" s="29"/>
    </row>
    <row r="21" spans="1:13" ht="20.399999999999999" x14ac:dyDescent="0.35">
      <c r="A21" s="15" t="s">
        <v>9</v>
      </c>
      <c r="B21" s="12"/>
      <c r="C21" s="18">
        <v>0.35</v>
      </c>
      <c r="D21" s="17">
        <v>475.31428999999997</v>
      </c>
      <c r="E21" s="12"/>
      <c r="F21" s="18">
        <v>0.15</v>
      </c>
      <c r="G21" s="17">
        <v>204.011302</v>
      </c>
      <c r="H21" s="13"/>
      <c r="I21" s="29"/>
      <c r="J21" s="29"/>
      <c r="K21" s="29"/>
      <c r="L21" s="29"/>
      <c r="M21" s="29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9"/>
      <c r="J22" s="29"/>
      <c r="K22" s="29"/>
      <c r="L22" s="29"/>
      <c r="M22" s="29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29"/>
      <c r="J23" s="29"/>
      <c r="K23" s="29"/>
      <c r="L23" s="29"/>
      <c r="M23" s="29"/>
    </row>
    <row r="24" spans="1:13" ht="20.399999999999999" x14ac:dyDescent="0.35">
      <c r="A24" s="8" t="s">
        <v>10</v>
      </c>
      <c r="D24" s="9" t="s">
        <v>2</v>
      </c>
      <c r="G24" s="10" t="s">
        <v>3</v>
      </c>
      <c r="H24" s="11"/>
      <c r="I24" s="29"/>
      <c r="J24" s="29"/>
      <c r="K24" s="29"/>
      <c r="L24" s="29"/>
      <c r="M24" s="29"/>
    </row>
    <row r="25" spans="1:13" ht="20.399999999999999" x14ac:dyDescent="0.35">
      <c r="A25" s="12"/>
      <c r="D25" s="9" t="s">
        <v>11</v>
      </c>
      <c r="H25" s="11"/>
      <c r="I25" s="29"/>
      <c r="J25" s="29"/>
      <c r="K25" s="29"/>
      <c r="L25" s="29"/>
      <c r="M25" s="29"/>
    </row>
    <row r="26" spans="1:13" ht="20.399999999999999" x14ac:dyDescent="0.35">
      <c r="A26" s="12"/>
      <c r="D26" s="9" t="s">
        <v>12</v>
      </c>
      <c r="H26" s="11"/>
      <c r="I26" s="29"/>
      <c r="J26" s="29"/>
      <c r="K26" s="29"/>
      <c r="L26" s="29"/>
      <c r="M26" s="29"/>
    </row>
    <row r="27" spans="1:13" ht="20.399999999999999" x14ac:dyDescent="0.35">
      <c r="A27" s="12"/>
      <c r="D27" s="9" t="s">
        <v>13</v>
      </c>
      <c r="H27" s="11"/>
      <c r="I27" s="29"/>
      <c r="J27" s="29"/>
      <c r="K27" s="29"/>
      <c r="L27" s="29"/>
      <c r="M27" s="29"/>
    </row>
    <row r="28" spans="1:13" ht="20.399999999999999" x14ac:dyDescent="0.35">
      <c r="A28" s="12"/>
      <c r="D28" s="9" t="s">
        <v>14</v>
      </c>
      <c r="H28" s="11"/>
      <c r="I28" s="29"/>
      <c r="J28" s="29"/>
      <c r="K28" s="29"/>
      <c r="L28" s="29"/>
      <c r="M28" s="29"/>
    </row>
    <row r="29" spans="1:13" ht="20.399999999999999" x14ac:dyDescent="0.35">
      <c r="A29" s="12"/>
      <c r="D29" s="10" t="s">
        <v>15</v>
      </c>
      <c r="H29" s="11"/>
      <c r="I29" s="29"/>
      <c r="J29" s="29"/>
      <c r="K29" s="29"/>
      <c r="L29" s="29"/>
      <c r="M29" s="29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29"/>
      <c r="J30" s="29"/>
      <c r="K30" s="29"/>
      <c r="L30" s="29"/>
      <c r="M30" s="29"/>
    </row>
    <row r="31" spans="1:13" ht="20.399999999999999" x14ac:dyDescent="0.35">
      <c r="A31" s="15" t="s">
        <v>10</v>
      </c>
      <c r="B31" s="12"/>
      <c r="C31" s="25">
        <v>2</v>
      </c>
      <c r="D31" s="17">
        <v>2066.8160699999999</v>
      </c>
      <c r="E31" s="12"/>
      <c r="F31" s="25">
        <v>1</v>
      </c>
      <c r="G31" s="17">
        <v>1033.942096</v>
      </c>
      <c r="H31" s="13"/>
      <c r="I31" s="29"/>
      <c r="J31" s="29"/>
      <c r="K31" s="29"/>
      <c r="L31" s="29"/>
      <c r="M31" s="29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29"/>
      <c r="J32" s="29"/>
      <c r="K32" s="29"/>
      <c r="L32" s="29"/>
      <c r="M32" s="29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29"/>
      <c r="J33" s="29"/>
      <c r="K33" s="29"/>
      <c r="L33" s="29"/>
      <c r="M33" s="29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29"/>
      <c r="J34" s="29"/>
      <c r="K34" s="29"/>
      <c r="L34" s="29"/>
      <c r="M34" s="29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29"/>
      <c r="J35" s="29"/>
      <c r="K35" s="29"/>
      <c r="L35" s="29"/>
      <c r="M35" s="29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29"/>
      <c r="J36" s="29"/>
      <c r="K36" s="29"/>
      <c r="L36" s="29"/>
      <c r="M36" s="29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29"/>
      <c r="J37" s="29"/>
      <c r="K37" s="29"/>
      <c r="L37" s="29"/>
      <c r="M37" s="29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29"/>
      <c r="J38" s="29"/>
      <c r="K38" s="29"/>
      <c r="L38" s="29"/>
      <c r="M38" s="29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29"/>
      <c r="J39" s="29"/>
      <c r="K39" s="29"/>
      <c r="L39" s="29"/>
      <c r="M39" s="29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29"/>
      <c r="J40" s="29"/>
      <c r="K40" s="29"/>
      <c r="L40" s="29"/>
      <c r="M40" s="29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29"/>
      <c r="J41" s="29"/>
      <c r="K41" s="29"/>
      <c r="L41" s="29"/>
      <c r="M41" s="29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opLeftCell="A26" workbookViewId="0">
      <selection activeCell="G31" sqref="G31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3" x14ac:dyDescent="0.3">
      <c r="G1">
        <v>2020</v>
      </c>
      <c r="H1" t="s">
        <v>21</v>
      </c>
      <c r="J1" s="1"/>
      <c r="K1" s="1"/>
    </row>
    <row r="2" spans="1:13" x14ac:dyDescent="0.3">
      <c r="G2">
        <v>2021</v>
      </c>
      <c r="H2" t="s">
        <v>22</v>
      </c>
      <c r="J2" s="2"/>
      <c r="K2" s="3"/>
      <c r="L2" s="3"/>
      <c r="M2" s="3"/>
    </row>
    <row r="3" spans="1:13" x14ac:dyDescent="0.3">
      <c r="G3">
        <v>2022</v>
      </c>
      <c r="H3" s="30" t="s">
        <v>24</v>
      </c>
      <c r="J3" s="2"/>
      <c r="K3" s="4"/>
      <c r="L3" s="2"/>
      <c r="M3" s="4"/>
    </row>
    <row r="4" spans="1:13" x14ac:dyDescent="0.3">
      <c r="G4">
        <v>2023</v>
      </c>
      <c r="H4" s="31" t="s">
        <v>25</v>
      </c>
    </row>
    <row r="5" spans="1:13" x14ac:dyDescent="0.3">
      <c r="F5" s="32">
        <v>1.0329999999999999</v>
      </c>
      <c r="G5">
        <v>2024</v>
      </c>
      <c r="H5" s="31" t="s">
        <v>27</v>
      </c>
    </row>
    <row r="6" spans="1:13" x14ac:dyDescent="0.3">
      <c r="G6">
        <v>2025</v>
      </c>
      <c r="H6" t="s">
        <v>29</v>
      </c>
    </row>
    <row r="7" spans="1:13" ht="32.4" x14ac:dyDescent="0.55000000000000004">
      <c r="A7" s="5" t="s">
        <v>28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635*F5</f>
        <v>655.95499999999993</v>
      </c>
      <c r="E20" s="12"/>
      <c r="F20" s="18">
        <v>0.25</v>
      </c>
      <c r="G20" s="17">
        <f>317*F5</f>
        <v>327.46099999999996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445*F5</f>
        <v>459.68499999999995</v>
      </c>
      <c r="E21" s="12"/>
      <c r="F21" s="18">
        <v>0.15</v>
      </c>
      <c r="G21" s="17">
        <f>191*F5</f>
        <v>197.303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1935*F5</f>
        <v>1998.8549999999998</v>
      </c>
      <c r="E31" s="12"/>
      <c r="F31" s="25">
        <v>1</v>
      </c>
      <c r="G31" s="17">
        <f>968*F5</f>
        <v>999.94399999999996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12" workbookViewId="0">
      <selection activeCell="D20" sqref="D20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3" x14ac:dyDescent="0.3">
      <c r="G1">
        <v>2020</v>
      </c>
      <c r="H1" t="s">
        <v>21</v>
      </c>
      <c r="J1" s="1"/>
      <c r="K1" s="1"/>
    </row>
    <row r="2" spans="1:13" x14ac:dyDescent="0.3">
      <c r="G2">
        <v>2021</v>
      </c>
      <c r="H2" t="s">
        <v>22</v>
      </c>
      <c r="J2" s="2"/>
      <c r="K2" s="3"/>
      <c r="L2" s="3"/>
      <c r="M2" s="3"/>
    </row>
    <row r="3" spans="1:13" x14ac:dyDescent="0.3">
      <c r="G3">
        <v>2022</v>
      </c>
      <c r="H3" s="30" t="s">
        <v>24</v>
      </c>
      <c r="J3" s="2"/>
      <c r="K3" s="4"/>
      <c r="L3" s="2"/>
      <c r="M3" s="4"/>
    </row>
    <row r="4" spans="1:13" x14ac:dyDescent="0.3">
      <c r="G4">
        <v>2023</v>
      </c>
      <c r="H4" s="31" t="s">
        <v>25</v>
      </c>
    </row>
    <row r="5" spans="1:13" x14ac:dyDescent="0.3">
      <c r="G5">
        <v>2024</v>
      </c>
      <c r="H5" s="31" t="s">
        <v>27</v>
      </c>
    </row>
    <row r="7" spans="1:13" ht="32.4" x14ac:dyDescent="0.55000000000000004">
      <c r="A7" s="5" t="s">
        <v>26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597*101.83%</f>
        <v>607.92510000000004</v>
      </c>
      <c r="E20" s="12"/>
      <c r="F20" s="18">
        <v>0.25</v>
      </c>
      <c r="G20" s="17">
        <f>299*101.83%</f>
        <v>304.4717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418*101.83%</f>
        <v>425.64940000000001</v>
      </c>
      <c r="E21" s="12"/>
      <c r="F21" s="18">
        <v>0.15</v>
      </c>
      <c r="G21" s="17">
        <f>180*101.83%</f>
        <v>183.29399999999998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1820*101.83%</f>
        <v>1853.306</v>
      </c>
      <c r="E31" s="12"/>
      <c r="F31" s="25">
        <v>1</v>
      </c>
      <c r="G31" s="17">
        <f>910*101.83%</f>
        <v>926.65300000000002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"/>
  <sheetViews>
    <sheetView topLeftCell="A20" workbookViewId="0">
      <selection activeCell="I38" sqref="I38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  <col min="10" max="10" width="11.6640625" bestFit="1" customWidth="1"/>
  </cols>
  <sheetData>
    <row r="1" spans="1:16" x14ac:dyDescent="0.3">
      <c r="H1" s="27" t="s">
        <v>21</v>
      </c>
      <c r="I1" s="27"/>
      <c r="J1" s="28"/>
      <c r="K1" s="28"/>
      <c r="L1" s="27"/>
      <c r="M1" s="27"/>
      <c r="N1" s="27"/>
      <c r="O1" s="27"/>
      <c r="P1" s="27"/>
    </row>
    <row r="2" spans="1:16" x14ac:dyDescent="0.3">
      <c r="H2" t="s">
        <v>22</v>
      </c>
      <c r="J2" s="2"/>
      <c r="K2" s="3"/>
      <c r="L2" s="3"/>
      <c r="M2" s="3"/>
    </row>
    <row r="3" spans="1:16" x14ac:dyDescent="0.3">
      <c r="J3" s="2"/>
      <c r="K3" s="4"/>
      <c r="L3" s="2"/>
      <c r="M3" s="4"/>
    </row>
    <row r="7" spans="1:16" ht="32.4" x14ac:dyDescent="0.55000000000000004">
      <c r="A7" s="5" t="s">
        <v>23</v>
      </c>
      <c r="E7" s="6"/>
    </row>
    <row r="12" spans="1:16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6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6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6" ht="17.399999999999999" x14ac:dyDescent="0.3">
      <c r="A15" s="12"/>
      <c r="D15" s="9" t="s">
        <v>4</v>
      </c>
      <c r="H15" s="11"/>
    </row>
    <row r="16" spans="1:16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572*102.05%</f>
        <v>583.726</v>
      </c>
      <c r="E20" s="12"/>
      <c r="F20" s="18">
        <v>0.25</v>
      </c>
      <c r="G20" s="17">
        <f>286*102.05%</f>
        <v>291.863</v>
      </c>
      <c r="H20" s="13"/>
      <c r="I20" s="29"/>
      <c r="J20" s="29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400*102.05%</f>
        <v>408.2</v>
      </c>
      <c r="E21" s="12"/>
      <c r="F21" s="18">
        <v>0.15</v>
      </c>
      <c r="G21" s="17">
        <f>172*102.05%</f>
        <v>175.52599999999998</v>
      </c>
      <c r="H21" s="13"/>
      <c r="I21" s="29"/>
      <c r="J21" s="29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1743*102.05%</f>
        <v>1778.7314999999999</v>
      </c>
      <c r="E31" s="12"/>
      <c r="F31" s="25">
        <v>1</v>
      </c>
      <c r="G31" s="17">
        <f>872*102.05%</f>
        <v>889.87599999999998</v>
      </c>
      <c r="H31" s="13"/>
      <c r="I31" s="29"/>
      <c r="J31" s="29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workbookViewId="0">
      <selection activeCell="D20" sqref="D20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6" x14ac:dyDescent="0.3">
      <c r="H1" s="27" t="s">
        <v>21</v>
      </c>
      <c r="I1" s="27"/>
      <c r="J1" s="28"/>
      <c r="K1" s="28"/>
      <c r="L1" s="27"/>
      <c r="M1" s="27"/>
      <c r="N1" s="27"/>
      <c r="O1" s="27"/>
      <c r="P1" s="27"/>
    </row>
    <row r="2" spans="1:16" x14ac:dyDescent="0.3">
      <c r="J2" s="2"/>
      <c r="K2" s="3"/>
      <c r="L2" s="3"/>
      <c r="M2" s="3"/>
    </row>
    <row r="3" spans="1:16" x14ac:dyDescent="0.3">
      <c r="J3" s="2"/>
      <c r="K3" s="4"/>
      <c r="L3" s="2"/>
      <c r="M3" s="4"/>
    </row>
    <row r="7" spans="1:16" ht="32.4" x14ac:dyDescent="0.55000000000000004">
      <c r="A7" s="5" t="s">
        <v>20</v>
      </c>
      <c r="E7" s="6"/>
    </row>
    <row r="12" spans="1:16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6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6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6" ht="17.399999999999999" x14ac:dyDescent="0.3">
      <c r="A15" s="12"/>
      <c r="D15" s="9" t="s">
        <v>4</v>
      </c>
      <c r="H15" s="11"/>
    </row>
    <row r="16" spans="1:16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558.558*102.4%</f>
        <v>571.963392</v>
      </c>
      <c r="E20" s="12"/>
      <c r="F20" s="18">
        <v>0.25</v>
      </c>
      <c r="G20" s="17">
        <f>279.279*102.4%</f>
        <v>285.981696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390.786*102.4%</f>
        <v>400.16486400000002</v>
      </c>
      <c r="E21" s="12"/>
      <c r="F21" s="18">
        <v>0.15</v>
      </c>
      <c r="G21" s="17">
        <f>167.772*102.4%</f>
        <v>171.798528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1702.272*102.4%</f>
        <v>1743.126528</v>
      </c>
      <c r="E31" s="12"/>
      <c r="F31" s="25">
        <v>1</v>
      </c>
      <c r="G31" s="17">
        <f>851.136*102.4%</f>
        <v>871.563264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topLeftCell="A2" workbookViewId="0">
      <selection activeCell="H1" sqref="H1:P1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3" x14ac:dyDescent="0.3">
      <c r="G1" t="s">
        <v>17</v>
      </c>
      <c r="H1" s="26">
        <v>1.0229999999999999</v>
      </c>
      <c r="I1">
        <v>2019</v>
      </c>
      <c r="J1" s="1"/>
      <c r="K1" s="1"/>
    </row>
    <row r="2" spans="1:13" x14ac:dyDescent="0.3">
      <c r="G2" t="s">
        <v>18</v>
      </c>
      <c r="J2" s="2"/>
      <c r="K2" s="3"/>
      <c r="L2" s="3"/>
      <c r="M2" s="3"/>
    </row>
    <row r="3" spans="1:13" x14ac:dyDescent="0.3">
      <c r="J3" s="2"/>
      <c r="K3" s="4"/>
      <c r="L3" s="2"/>
      <c r="M3" s="4"/>
    </row>
    <row r="7" spans="1:13" ht="32.4" x14ac:dyDescent="0.55000000000000004">
      <c r="A7" s="5" t="s">
        <v>16</v>
      </c>
      <c r="E7" s="6"/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546*H1</f>
        <v>558.55799999999999</v>
      </c>
      <c r="E20" s="12"/>
      <c r="F20" s="18">
        <v>0.25</v>
      </c>
      <c r="G20" s="17">
        <f>273*H1</f>
        <v>279.279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382*H1</f>
        <v>390.78599999999994</v>
      </c>
      <c r="E21" s="12"/>
      <c r="F21" s="18">
        <v>0.15</v>
      </c>
      <c r="G21" s="17">
        <f>164*H1</f>
        <v>167.77199999999999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1664*H1</f>
        <v>1702.2719999999999</v>
      </c>
      <c r="E31" s="12"/>
      <c r="F31" s="25">
        <v>1</v>
      </c>
      <c r="G31" s="17">
        <f>832*H1</f>
        <v>851.13599999999997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7"/>
  <sheetViews>
    <sheetView topLeftCell="A8" workbookViewId="0">
      <selection activeCell="C38" sqref="C38"/>
    </sheetView>
  </sheetViews>
  <sheetFormatPr defaultRowHeight="14.4" x14ac:dyDescent="0.3"/>
  <cols>
    <col min="4" max="4" width="14" customWidth="1"/>
    <col min="6" max="6" width="7.5546875" customWidth="1"/>
    <col min="7" max="8" width="14.5546875" customWidth="1"/>
    <col min="9" max="9" width="14.6640625" customWidth="1"/>
  </cols>
  <sheetData>
    <row r="1" spans="1:13" x14ac:dyDescent="0.3">
      <c r="J1" s="1"/>
      <c r="K1" s="1"/>
    </row>
    <row r="2" spans="1:13" x14ac:dyDescent="0.3">
      <c r="J2" s="2"/>
      <c r="K2" s="3"/>
      <c r="L2" s="3"/>
      <c r="M2" s="3"/>
    </row>
    <row r="3" spans="1:13" x14ac:dyDescent="0.3">
      <c r="J3" s="2"/>
      <c r="K3" s="4"/>
      <c r="L3" s="2"/>
      <c r="M3" s="4"/>
    </row>
    <row r="7" spans="1:13" ht="32.4" x14ac:dyDescent="0.55000000000000004">
      <c r="A7" s="5" t="s">
        <v>16</v>
      </c>
      <c r="E7" s="6"/>
    </row>
    <row r="8" spans="1:13" x14ac:dyDescent="0.3">
      <c r="H8" s="27" t="s">
        <v>19</v>
      </c>
    </row>
    <row r="12" spans="1:13" ht="32.4" x14ac:dyDescent="0.55000000000000004">
      <c r="A12" s="7" t="s">
        <v>0</v>
      </c>
      <c r="B12" s="5"/>
      <c r="C12" s="5"/>
      <c r="D12" s="5"/>
      <c r="E12" s="5"/>
      <c r="F12" s="5"/>
      <c r="G12" s="7"/>
      <c r="H12" s="7"/>
      <c r="I12" s="5"/>
      <c r="J12" s="5"/>
      <c r="K12" s="5"/>
      <c r="L12" s="5"/>
      <c r="M12" s="5"/>
    </row>
    <row r="13" spans="1:13" ht="32.4" x14ac:dyDescent="0.55000000000000004">
      <c r="A13" s="7"/>
      <c r="B13" s="5"/>
      <c r="C13" s="5"/>
      <c r="D13" s="5"/>
      <c r="E13" s="5"/>
      <c r="F13" s="5"/>
      <c r="G13" s="7"/>
      <c r="H13" s="7"/>
      <c r="I13" s="5"/>
      <c r="J13" s="5"/>
      <c r="K13" s="5"/>
      <c r="L13" s="5"/>
      <c r="M13" s="5"/>
    </row>
    <row r="14" spans="1:13" ht="17.399999999999999" x14ac:dyDescent="0.3">
      <c r="A14" s="8" t="s">
        <v>1</v>
      </c>
      <c r="D14" s="9" t="s">
        <v>2</v>
      </c>
      <c r="G14" s="10" t="s">
        <v>3</v>
      </c>
      <c r="H14" s="11"/>
    </row>
    <row r="15" spans="1:13" ht="17.399999999999999" x14ac:dyDescent="0.3">
      <c r="A15" s="12"/>
      <c r="D15" s="9" t="s">
        <v>4</v>
      </c>
      <c r="H15" s="11"/>
    </row>
    <row r="16" spans="1:13" ht="17.399999999999999" x14ac:dyDescent="0.3">
      <c r="A16" s="12"/>
      <c r="D16" s="9" t="s">
        <v>5</v>
      </c>
      <c r="H16" s="11"/>
    </row>
    <row r="17" spans="1:13" ht="17.399999999999999" x14ac:dyDescent="0.3">
      <c r="A17" s="12"/>
      <c r="D17" s="9" t="s">
        <v>6</v>
      </c>
      <c r="H17" s="11"/>
    </row>
    <row r="18" spans="1:13" ht="17.399999999999999" x14ac:dyDescent="0.3">
      <c r="A18" s="12"/>
      <c r="D18" s="10" t="s">
        <v>7</v>
      </c>
      <c r="H18" s="11"/>
    </row>
    <row r="19" spans="1:13" ht="20.399999999999999" x14ac:dyDescent="0.3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4"/>
      <c r="L19" s="14"/>
      <c r="M19" s="14"/>
    </row>
    <row r="20" spans="1:13" ht="20.399999999999999" x14ac:dyDescent="0.35">
      <c r="A20" s="15" t="s">
        <v>8</v>
      </c>
      <c r="B20" s="12"/>
      <c r="C20" s="16">
        <v>0.5</v>
      </c>
      <c r="D20" s="17">
        <f>531.254171109709*102.7%</f>
        <v>545.59803372967122</v>
      </c>
      <c r="E20" s="12"/>
      <c r="F20" s="18">
        <v>0.25</v>
      </c>
      <c r="G20" s="17">
        <f>265.627085554854*102.7%</f>
        <v>272.7990168648351</v>
      </c>
      <c r="H20" s="13"/>
      <c r="I20" s="14"/>
      <c r="J20" s="14"/>
      <c r="K20" s="14"/>
      <c r="L20" s="14"/>
      <c r="M20" s="14"/>
    </row>
    <row r="21" spans="1:13" ht="20.399999999999999" x14ac:dyDescent="0.35">
      <c r="A21" s="15" t="s">
        <v>9</v>
      </c>
      <c r="B21" s="12"/>
      <c r="C21" s="18">
        <v>0.35</v>
      </c>
      <c r="D21" s="17">
        <f>371.877919776796*102.7%</f>
        <v>381.91862361076954</v>
      </c>
      <c r="E21" s="12"/>
      <c r="F21" s="18">
        <v>0.15</v>
      </c>
      <c r="G21" s="17">
        <f>159.376251332913*102.7%</f>
        <v>163.67941011890167</v>
      </c>
      <c r="H21" s="13"/>
      <c r="I21" s="14"/>
      <c r="J21" s="14"/>
      <c r="K21" s="14"/>
      <c r="L21" s="14"/>
      <c r="M21" s="14"/>
    </row>
    <row r="22" spans="1:13" ht="20.399999999999999" x14ac:dyDescent="0.35">
      <c r="A22" s="19"/>
      <c r="B22" s="20"/>
      <c r="C22" s="21"/>
      <c r="D22" s="22"/>
      <c r="E22" s="20"/>
      <c r="F22" s="21"/>
      <c r="G22" s="22"/>
      <c r="H22" s="23"/>
      <c r="I22" s="24"/>
      <c r="J22" s="24"/>
      <c r="K22" s="24"/>
      <c r="L22" s="24"/>
      <c r="M22" s="24"/>
    </row>
    <row r="23" spans="1:13" ht="20.399999999999999" x14ac:dyDescent="0.35">
      <c r="A23" s="12"/>
      <c r="B23" s="12"/>
      <c r="C23" s="12"/>
      <c r="D23" s="12"/>
      <c r="E23" s="12"/>
      <c r="F23" s="12"/>
      <c r="G23" s="13"/>
      <c r="H23" s="13"/>
      <c r="I23" s="14"/>
      <c r="J23" s="14"/>
      <c r="K23" s="14"/>
      <c r="L23" s="14"/>
      <c r="M23" s="14"/>
    </row>
    <row r="24" spans="1:13" ht="17.399999999999999" x14ac:dyDescent="0.3">
      <c r="A24" s="8" t="s">
        <v>10</v>
      </c>
      <c r="D24" s="9" t="s">
        <v>2</v>
      </c>
      <c r="G24" s="10" t="s">
        <v>3</v>
      </c>
      <c r="H24" s="11"/>
    </row>
    <row r="25" spans="1:13" ht="17.399999999999999" x14ac:dyDescent="0.3">
      <c r="A25" s="12"/>
      <c r="D25" s="9" t="s">
        <v>11</v>
      </c>
      <c r="H25" s="11"/>
    </row>
    <row r="26" spans="1:13" ht="17.399999999999999" x14ac:dyDescent="0.3">
      <c r="A26" s="12"/>
      <c r="D26" s="9" t="s">
        <v>12</v>
      </c>
      <c r="H26" s="11"/>
    </row>
    <row r="27" spans="1:13" ht="17.399999999999999" x14ac:dyDescent="0.3">
      <c r="A27" s="12"/>
      <c r="D27" s="9" t="s">
        <v>13</v>
      </c>
      <c r="H27" s="11"/>
    </row>
    <row r="28" spans="1:13" ht="17.399999999999999" x14ac:dyDescent="0.3">
      <c r="A28" s="12"/>
      <c r="D28" s="9" t="s">
        <v>14</v>
      </c>
      <c r="H28" s="11"/>
    </row>
    <row r="29" spans="1:13" ht="17.399999999999999" x14ac:dyDescent="0.3">
      <c r="A29" s="12"/>
      <c r="D29" s="10" t="s">
        <v>15</v>
      </c>
      <c r="H29" s="11"/>
    </row>
    <row r="30" spans="1:13" ht="20.399999999999999" x14ac:dyDescent="0.35">
      <c r="A30" s="12"/>
      <c r="B30" s="12"/>
      <c r="C30" s="12"/>
      <c r="D30" s="12"/>
      <c r="E30" s="12"/>
      <c r="F30" s="12"/>
      <c r="G30" s="13"/>
      <c r="H30" s="13"/>
      <c r="I30" s="14"/>
      <c r="J30" s="14"/>
      <c r="K30" s="14"/>
      <c r="L30" s="14"/>
      <c r="M30" s="14"/>
    </row>
    <row r="31" spans="1:13" ht="20.399999999999999" x14ac:dyDescent="0.35">
      <c r="A31" s="15" t="s">
        <v>10</v>
      </c>
      <c r="B31" s="12"/>
      <c r="C31" s="25">
        <v>2</v>
      </c>
      <c r="D31" s="17">
        <f>1620.46332955474*102.7%</f>
        <v>1664.2158394527182</v>
      </c>
      <c r="E31" s="12"/>
      <c r="F31" s="25">
        <v>1</v>
      </c>
      <c r="G31" s="17">
        <f>810.231664777372*102.7%</f>
        <v>832.10791972636116</v>
      </c>
      <c r="H31" s="13"/>
      <c r="I31" s="14"/>
      <c r="J31" s="14"/>
      <c r="K31" s="14"/>
      <c r="L31" s="14"/>
      <c r="M31" s="14"/>
    </row>
    <row r="32" spans="1:13" ht="20.399999999999999" x14ac:dyDescent="0.35">
      <c r="A32" s="15"/>
      <c r="B32" s="12"/>
      <c r="C32" s="12"/>
      <c r="D32" s="15"/>
      <c r="E32" s="12"/>
      <c r="F32" s="12"/>
      <c r="G32" s="15"/>
      <c r="H32" s="13"/>
      <c r="I32" s="14"/>
      <c r="J32" s="14"/>
      <c r="K32" s="14"/>
      <c r="L32" s="14"/>
      <c r="M32" s="14"/>
    </row>
    <row r="33" spans="1:13" ht="20.399999999999999" x14ac:dyDescent="0.35">
      <c r="A33" s="12"/>
      <c r="B33" s="12"/>
      <c r="C33" s="12"/>
      <c r="D33" s="12"/>
      <c r="E33" s="12"/>
      <c r="F33" s="12"/>
      <c r="G33" s="13"/>
      <c r="H33" s="13"/>
      <c r="I33" s="14"/>
      <c r="J33" s="14"/>
      <c r="K33" s="14"/>
      <c r="L33" s="14"/>
      <c r="M33" s="14"/>
    </row>
    <row r="34" spans="1:13" ht="20.399999999999999" x14ac:dyDescent="0.35">
      <c r="A34" s="12"/>
      <c r="B34" s="12"/>
      <c r="C34" s="12"/>
      <c r="D34" s="12"/>
      <c r="E34" s="12"/>
      <c r="F34" s="12"/>
      <c r="G34" s="13"/>
      <c r="H34" s="13"/>
      <c r="I34" s="14"/>
      <c r="J34" s="14"/>
      <c r="K34" s="14"/>
      <c r="L34" s="14"/>
      <c r="M34" s="14"/>
    </row>
    <row r="35" spans="1:13" ht="20.399999999999999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399999999999999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399999999999999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399999999999999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3999999999999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20.3999999999999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20.3999999999999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20.3999999999999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0.3999999999999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20.3999999999999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20.3999999999999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20.3999999999999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20.399999999999999" x14ac:dyDescent="0.35">
      <c r="A47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2025_1</vt:lpstr>
      <vt:lpstr>2026.1</vt:lpstr>
      <vt:lpstr>2026</vt:lpstr>
      <vt:lpstr>2025</vt:lpstr>
      <vt:lpstr>2023</vt:lpstr>
      <vt:lpstr>2021</vt:lpstr>
      <vt:lpstr>2020</vt:lpstr>
      <vt:lpstr>2019</vt:lpstr>
      <vt:lpstr>2018</vt:lpstr>
    </vt:vector>
  </TitlesOfParts>
  <Company>Landstinget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Skelander Sten - KS - Hälsovalskontor</dc:creator>
  <cp:lastModifiedBy>Regnér Katarina - KS - Hälsoval- och tandvårdsavdelnin</cp:lastModifiedBy>
  <dcterms:created xsi:type="dcterms:W3CDTF">2015-11-23T12:58:28Z</dcterms:created>
  <dcterms:modified xsi:type="dcterms:W3CDTF">2026-01-09T08:27:09Z</dcterms:modified>
</cp:coreProperties>
</file>